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https://roesgaardogpartners-my.sharepoint.com/personal/jgk_roesgaard_dk/Documents/Skrivebord/PTO/"/>
    </mc:Choice>
  </mc:AlternateContent>
  <xr:revisionPtr revIDLastSave="40" documentId="8_{740F9C1A-D9E4-4CD8-8350-43A1DCF12759}" xr6:coauthVersionLast="47" xr6:coauthVersionMax="47" xr10:uidLastSave="{DA7730D0-E106-408D-B834-B62FA0E1099C}"/>
  <bookViews>
    <workbookView xWindow="29370" yWindow="15" windowWidth="28245" windowHeight="15255" xr2:uid="{9188DD17-58F3-4B13-9E38-2DA631A69DE2}"/>
  </bookViews>
  <sheets>
    <sheet name="Ark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1" i="1" l="1"/>
  <c r="P9" i="1"/>
  <c r="P10" i="1" s="1"/>
  <c r="T13" i="1"/>
  <c r="P13" i="1"/>
  <c r="L13" i="1"/>
  <c r="H13" i="1"/>
  <c r="T24" i="1"/>
  <c r="P24" i="1"/>
  <c r="L24" i="1"/>
  <c r="H24" i="1"/>
  <c r="T23" i="1"/>
  <c r="P23" i="1"/>
  <c r="L23" i="1"/>
  <c r="H23" i="1"/>
  <c r="T22" i="1"/>
  <c r="P22" i="1"/>
  <c r="L22" i="1"/>
  <c r="H22" i="1"/>
  <c r="T21" i="1"/>
  <c r="P21" i="1"/>
  <c r="L21" i="1"/>
  <c r="H21" i="1"/>
  <c r="T20" i="1"/>
  <c r="P20" i="1"/>
  <c r="L20" i="1"/>
  <c r="H20" i="1"/>
  <c r="T19" i="1"/>
  <c r="P19" i="1"/>
  <c r="L19" i="1"/>
  <c r="H19" i="1"/>
  <c r="T18" i="1"/>
  <c r="P18" i="1"/>
  <c r="L18" i="1"/>
  <c r="H18" i="1"/>
  <c r="T9" i="1"/>
  <c r="T10" i="1" s="1"/>
  <c r="H10" i="1" l="1"/>
  <c r="T11" i="1" l="1"/>
  <c r="T12" i="1" s="1"/>
  <c r="P12" i="1"/>
  <c r="H9" i="1"/>
  <c r="H11" i="1" s="1"/>
  <c r="L9" i="1"/>
  <c r="L10" i="1" s="1"/>
  <c r="L11" i="1" s="1"/>
  <c r="L12" i="1" s="1"/>
  <c r="T15" i="1" l="1"/>
  <c r="T26" i="1" s="1"/>
  <c r="P15" i="1"/>
  <c r="H12" i="1"/>
  <c r="L15" i="1"/>
  <c r="T28" i="1" l="1"/>
  <c r="P26" i="1"/>
  <c r="P28" i="1" s="1"/>
  <c r="L26" i="1"/>
  <c r="L28" i="1" s="1"/>
  <c r="H15" i="1"/>
  <c r="H26" i="1" l="1"/>
  <c r="H28" i="1" s="1"/>
</calcChain>
</file>

<file path=xl/sharedStrings.xml><?xml version="1.0" encoding="utf-8"?>
<sst xmlns="http://schemas.openxmlformats.org/spreadsheetml/2006/main" count="38" uniqueCount="34">
  <si>
    <t>Bruttoløn</t>
  </si>
  <si>
    <t>Frivalg af løn</t>
  </si>
  <si>
    <t>Ferietillæg</t>
  </si>
  <si>
    <t>Pensionssats</t>
  </si>
  <si>
    <t>Arbejdsgivernes Uddannelsesbidrag (AUB)</t>
  </si>
  <si>
    <t>Barsel.dk</t>
  </si>
  <si>
    <t>Finansieringsbidrag</t>
  </si>
  <si>
    <t>Sociale omk (https://virk.dk/vejledning/samlet-betaling/sb-arbejdsgiver/sb-tidligere-satser/)</t>
  </si>
  <si>
    <t>Arbejdsmarkedets Erhvervssikring (AES)</t>
  </si>
  <si>
    <t>FerieKonto (administrationsbidrag)</t>
  </si>
  <si>
    <t>Lønmodtagernes Feriemidler (administrationsbidrag)</t>
  </si>
  <si>
    <t>Bonus</t>
  </si>
  <si>
    <t>Provision</t>
  </si>
  <si>
    <t>Total lønomkostning</t>
  </si>
  <si>
    <t>ATP, arbejdsgiver andel</t>
  </si>
  <si>
    <t>Personlig tillæg</t>
  </si>
  <si>
    <t>Tandplejere</t>
  </si>
  <si>
    <t>Klinikassistenter</t>
  </si>
  <si>
    <t>Blå = indtastningsceller</t>
  </si>
  <si>
    <t>Store bededagstillæg</t>
  </si>
  <si>
    <t>Ovenstående er baseret på Overenskomsten mellem Tandlægeforeningen og Danske Tandplejere om vilkårene for tandplejeres beskæftigelse hos tandlæger og Overenskomsten mellem Tandlægeforeningen og HK/Privat om klinikassistenters beskæftigelse hos tandlæger</t>
  </si>
  <si>
    <t>Beregningsmodellen er ikke og kan ikke erstatte konkret juridisk rådgivning. PTO er ikke ansvarlig for handlinger eller konsekvenser af handlinger, som helt eller delvist udføres grundet beregningsmodellen. Kontakt PTO, hvis du ønsker at drøfte lønafregning eller øvrige spørgsmål om en medarbejder</t>
  </si>
  <si>
    <t>Samlet lønpakke om måneden</t>
  </si>
  <si>
    <t>Beregningsmodellen tager ikke højde for ferieafholdelse i beregningen af den månedsvise lønomkostning</t>
  </si>
  <si>
    <t>Lønsumsafgift, metode 4</t>
  </si>
  <si>
    <t>Klinikassisentelever</t>
  </si>
  <si>
    <t>Tandlæger</t>
  </si>
  <si>
    <t>Frekvens</t>
  </si>
  <si>
    <t>Sats</t>
  </si>
  <si>
    <t>Kvartal</t>
  </si>
  <si>
    <t>Måned</t>
  </si>
  <si>
    <t>År</t>
  </si>
  <si>
    <t>Det gøres opmærksom på, at de sociale omkostninger kan ændre sig fra virksomhed til virksomhed og at satserne er fra 2025/2026. Der kan desuden være undtagelser for satser afhængig af antal medarbejdere og beskæftigelsesgrad</t>
  </si>
  <si>
    <t xml:space="preserve">Feriefritimer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</si>
</sst>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7" formatCode="#,##0.00\ &quot;kr.&quot;"/>
  </numFmts>
  <fonts count="5" x14ac:knownFonts="1">
    <font>
      <sz val="11"/>
      <color theme="1"/>
      <name val="Calibri"/>
      <family val="2"/>
    </font>
    <font>
      <sz val="11"/>
      <color theme="1"/>
      <name val="Calibri"/>
      <family val="2"/>
    </font>
    <font>
      <b/>
      <sz val="11"/>
      <color theme="1"/>
      <name val="Calibri"/>
      <family val="2"/>
    </font>
    <font>
      <i/>
      <sz val="11"/>
      <color theme="1"/>
      <name val="Calibri"/>
      <family val="2"/>
    </font>
    <font>
      <i/>
      <sz val="9"/>
      <color theme="1"/>
      <name val="Calibri"/>
      <family val="2"/>
    </font>
  </fonts>
  <fills count="3">
    <fill>
      <patternFill patternType="none"/>
    </fill>
    <fill>
      <patternFill patternType="gray125"/>
    </fill>
    <fill>
      <patternFill patternType="solid">
        <fgColor rgb="FF9CAFC4"/>
        <bgColor indexed="64"/>
      </patternFill>
    </fill>
  </fills>
  <borders count="6">
    <border>
      <left/>
      <right/>
      <top/>
      <bottom/>
      <diagonal/>
    </border>
    <border>
      <left/>
      <right/>
      <top style="thin">
        <color rgb="FF144478"/>
      </top>
      <bottom style="medium">
        <color rgb="FF144478"/>
      </bottom>
      <diagonal/>
    </border>
    <border>
      <left style="thin">
        <color rgb="FF144478"/>
      </left>
      <right/>
      <top style="thin">
        <color rgb="FF144478"/>
      </top>
      <bottom style="thin">
        <color rgb="FF144478"/>
      </bottom>
      <diagonal/>
    </border>
    <border>
      <left/>
      <right/>
      <top style="thin">
        <color rgb="FF144478"/>
      </top>
      <bottom style="thin">
        <color rgb="FF144478"/>
      </bottom>
      <diagonal/>
    </border>
    <border>
      <left/>
      <right/>
      <top/>
      <bottom style="thin">
        <color indexed="64"/>
      </bottom>
      <diagonal/>
    </border>
    <border>
      <left/>
      <right style="thin">
        <color indexed="64"/>
      </right>
      <top style="thin">
        <color rgb="FF144478"/>
      </top>
      <bottom style="thin">
        <color rgb="FF144478"/>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8">
    <xf numFmtId="0" fontId="0" fillId="0" borderId="0" xfId="0"/>
    <xf numFmtId="43" fontId="0" fillId="0" borderId="0" xfId="1" applyFont="1" applyFill="1" applyProtection="1">
      <protection locked="0"/>
    </xf>
    <xf numFmtId="0" fontId="0" fillId="0" borderId="0" xfId="0" applyProtection="1">
      <protection locked="0"/>
    </xf>
    <xf numFmtId="43" fontId="0" fillId="0" borderId="0" xfId="1" applyFont="1" applyBorder="1" applyProtection="1"/>
    <xf numFmtId="43" fontId="0" fillId="0" borderId="0" xfId="1" applyFont="1" applyFill="1" applyBorder="1" applyProtection="1"/>
    <xf numFmtId="0" fontId="0" fillId="2" borderId="0" xfId="0" applyFill="1"/>
    <xf numFmtId="43" fontId="0" fillId="0" borderId="0" xfId="1" applyFont="1" applyFill="1" applyProtection="1"/>
    <xf numFmtId="43" fontId="0" fillId="0" borderId="0" xfId="1" applyFont="1" applyProtection="1"/>
    <xf numFmtId="10" fontId="0" fillId="0" borderId="0" xfId="0" applyNumberFormat="1"/>
    <xf numFmtId="10" fontId="0" fillId="0" borderId="0" xfId="2" applyNumberFormat="1" applyFont="1" applyProtection="1"/>
    <xf numFmtId="0" fontId="0" fillId="0" borderId="4" xfId="0" applyBorder="1"/>
    <xf numFmtId="43" fontId="0" fillId="0" borderId="4" xfId="1" applyFont="1" applyFill="1" applyBorder="1" applyProtection="1"/>
    <xf numFmtId="0" fontId="3" fillId="0" borderId="0" xfId="0" applyFont="1"/>
    <xf numFmtId="43" fontId="2" fillId="0" borderId="0" xfId="1" applyFont="1" applyFill="1" applyBorder="1" applyProtection="1"/>
    <xf numFmtId="0" fontId="4" fillId="0" borderId="0" xfId="0" applyFont="1" applyAlignment="1">
      <alignment wrapText="1"/>
    </xf>
    <xf numFmtId="0" fontId="4" fillId="0" borderId="0" xfId="0" applyFont="1"/>
    <xf numFmtId="0" fontId="2" fillId="0" borderId="0" xfId="0" applyFont="1" applyAlignment="1">
      <alignment horizontal="center"/>
    </xf>
    <xf numFmtId="164" fontId="0" fillId="0" borderId="0" xfId="2" applyNumberFormat="1" applyFont="1" applyProtection="1"/>
    <xf numFmtId="164" fontId="0" fillId="0" borderId="0" xfId="0" applyNumberFormat="1"/>
    <xf numFmtId="0" fontId="2" fillId="0" borderId="2" xfId="0" applyFont="1" applyBorder="1" applyAlignment="1">
      <alignment horizontal="center"/>
    </xf>
    <xf numFmtId="0" fontId="2" fillId="0" borderId="3" xfId="0" applyFont="1" applyBorder="1" applyAlignment="1">
      <alignment horizontal="center"/>
    </xf>
    <xf numFmtId="0" fontId="2" fillId="0" borderId="5" xfId="0" applyFont="1" applyBorder="1" applyAlignment="1">
      <alignment horizontal="center"/>
    </xf>
    <xf numFmtId="167" fontId="0" fillId="0" borderId="0" xfId="0" applyNumberFormat="1" applyAlignment="1">
      <alignment horizontal="right"/>
    </xf>
    <xf numFmtId="167" fontId="0" fillId="0" borderId="0" xfId="1" applyNumberFormat="1" applyFont="1" applyProtection="1"/>
    <xf numFmtId="167" fontId="2" fillId="0" borderId="1" xfId="1" applyNumberFormat="1" applyFont="1" applyBorder="1" applyProtection="1"/>
    <xf numFmtId="167" fontId="0" fillId="2" borderId="0" xfId="1" applyNumberFormat="1" applyFont="1" applyFill="1" applyProtection="1">
      <protection locked="0"/>
    </xf>
    <xf numFmtId="167" fontId="0" fillId="0" borderId="4" xfId="1" applyNumberFormat="1" applyFont="1" applyBorder="1" applyProtection="1"/>
    <xf numFmtId="167" fontId="0" fillId="0" borderId="0" xfId="0" applyNumberFormat="1"/>
  </cellXfs>
  <cellStyles count="3">
    <cellStyle name="Komma" xfId="1" builtinId="3"/>
    <cellStyle name="Normal" xfId="0" builtinId="0"/>
    <cellStyle name="Procent" xfId="2" builtinId="5"/>
  </cellStyles>
  <dxfs count="0"/>
  <tableStyles count="0" defaultTableStyle="TableStyleMedium2" defaultPivotStyle="PivotStyleLight16"/>
  <colors>
    <mruColors>
      <color rgb="FF9CAFC4"/>
      <color rgb="FFF6F6F6"/>
      <color rgb="FF1444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86557</xdr:rowOff>
    </xdr:from>
    <xdr:to>
      <xdr:col>2</xdr:col>
      <xdr:colOff>323850</xdr:colOff>
      <xdr:row>2</xdr:row>
      <xdr:rowOff>66674</xdr:rowOff>
    </xdr:to>
    <xdr:pic>
      <xdr:nvPicPr>
        <xdr:cNvPr id="2" name="Billede 1">
          <a:extLst>
            <a:ext uri="{FF2B5EF4-FFF2-40B4-BE49-F238E27FC236}">
              <a16:creationId xmlns:a16="http://schemas.microsoft.com/office/drawing/2014/main" id="{07250418-3254-9CFE-3CBE-6AA82A7D35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86557"/>
          <a:ext cx="1165225" cy="5516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C6108-8D02-4AA0-B103-87FC486260EB}">
  <dimension ref="C1:U37"/>
  <sheetViews>
    <sheetView showGridLines="0" tabSelected="1" workbookViewId="0">
      <selection activeCell="N22" sqref="N22"/>
    </sheetView>
  </sheetViews>
  <sheetFormatPr defaultColWidth="8.85546875" defaultRowHeight="15" x14ac:dyDescent="0.25"/>
  <cols>
    <col min="2" max="2" width="2.85546875" customWidth="1"/>
    <col min="3" max="3" width="86.42578125" bestFit="1" customWidth="1"/>
    <col min="4" max="4" width="10.7109375" bestFit="1" customWidth="1"/>
    <col min="5" max="5" width="9" bestFit="1" customWidth="1"/>
    <col min="6" max="6" width="2.140625" customWidth="1"/>
    <col min="7" max="7" width="8.5703125" customWidth="1"/>
    <col min="8" max="8" width="12.85546875" style="7" customWidth="1"/>
    <col min="9" max="9" width="8.5703125" style="6" customWidth="1"/>
    <col min="10" max="10" width="2.140625" customWidth="1"/>
    <col min="11" max="11" width="8.5703125" customWidth="1"/>
    <col min="12" max="12" width="12.85546875" customWidth="1"/>
    <col min="13" max="13" width="8.5703125" customWidth="1"/>
    <col min="14" max="14" width="2.140625" customWidth="1"/>
    <col min="15" max="15" width="8.5703125" customWidth="1"/>
    <col min="16" max="16" width="12.85546875" customWidth="1"/>
    <col min="17" max="17" width="8.5703125" customWidth="1"/>
    <col min="18" max="18" width="2.140625" customWidth="1"/>
    <col min="19" max="19" width="8.5703125" customWidth="1"/>
    <col min="20" max="20" width="12.85546875" customWidth="1"/>
    <col min="21" max="21" width="8.5703125" customWidth="1"/>
    <col min="22" max="22" width="2.140625" customWidth="1"/>
  </cols>
  <sheetData>
    <row r="1" spans="3:21" ht="30" customHeight="1" x14ac:dyDescent="0.25">
      <c r="H1" s="3"/>
      <c r="I1" s="4"/>
    </row>
    <row r="3" spans="3:21" x14ac:dyDescent="0.25">
      <c r="C3" s="5" t="s">
        <v>18</v>
      </c>
      <c r="D3" s="16" t="s">
        <v>28</v>
      </c>
      <c r="E3" s="16" t="s">
        <v>27</v>
      </c>
      <c r="G3" s="19" t="s">
        <v>17</v>
      </c>
      <c r="H3" s="20"/>
      <c r="I3" s="21"/>
      <c r="K3" s="19" t="s">
        <v>16</v>
      </c>
      <c r="L3" s="20"/>
      <c r="M3" s="21"/>
      <c r="O3" s="19" t="s">
        <v>25</v>
      </c>
      <c r="P3" s="20"/>
      <c r="Q3" s="21"/>
      <c r="S3" s="19" t="s">
        <v>26</v>
      </c>
      <c r="T3" s="20"/>
      <c r="U3" s="21"/>
    </row>
    <row r="4" spans="3:21" x14ac:dyDescent="0.25">
      <c r="H4" s="3"/>
      <c r="I4" s="4"/>
    </row>
    <row r="5" spans="3:21" x14ac:dyDescent="0.25">
      <c r="C5" t="s">
        <v>0</v>
      </c>
      <c r="H5" s="25">
        <v>27057</v>
      </c>
      <c r="I5" s="1"/>
      <c r="J5" s="2"/>
      <c r="K5" s="2"/>
      <c r="L5" s="25">
        <v>34367</v>
      </c>
      <c r="O5" s="2"/>
      <c r="P5" s="25">
        <v>16062</v>
      </c>
      <c r="S5" s="2"/>
      <c r="T5" s="25">
        <v>60000</v>
      </c>
    </row>
    <row r="6" spans="3:21" x14ac:dyDescent="0.25">
      <c r="C6" t="s">
        <v>11</v>
      </c>
      <c r="H6" s="25"/>
      <c r="I6" s="1"/>
      <c r="J6" s="2"/>
      <c r="K6" s="2"/>
      <c r="L6" s="25"/>
      <c r="O6" s="2"/>
      <c r="P6" s="25"/>
      <c r="S6" s="2"/>
      <c r="T6" s="25"/>
    </row>
    <row r="7" spans="3:21" x14ac:dyDescent="0.25">
      <c r="C7" t="s">
        <v>12</v>
      </c>
      <c r="H7" s="25"/>
      <c r="I7" s="1"/>
      <c r="J7" s="2"/>
      <c r="K7" s="2"/>
      <c r="L7" s="25"/>
      <c r="O7" s="2"/>
      <c r="P7" s="25"/>
      <c r="S7" s="2"/>
      <c r="T7" s="25"/>
    </row>
    <row r="8" spans="3:21" x14ac:dyDescent="0.25">
      <c r="C8" t="s">
        <v>15</v>
      </c>
      <c r="H8" s="25"/>
      <c r="I8" s="1"/>
      <c r="J8" s="2"/>
      <c r="K8" s="2"/>
      <c r="L8" s="25"/>
      <c r="O8" s="2"/>
      <c r="P8" s="25"/>
      <c r="S8" s="2"/>
      <c r="T8" s="25"/>
    </row>
    <row r="9" spans="3:21" x14ac:dyDescent="0.25">
      <c r="C9" t="s">
        <v>1</v>
      </c>
      <c r="G9" s="18">
        <v>0.1</v>
      </c>
      <c r="H9" s="23">
        <f>+($H$5+$H$6+$H$7+$H$8)*G9</f>
        <v>2705.7000000000003</v>
      </c>
      <c r="K9" s="17">
        <v>0</v>
      </c>
      <c r="L9" s="23">
        <f>+($L$5+$L$6+$L$7+L8)*K9</f>
        <v>0</v>
      </c>
      <c r="O9" s="17">
        <v>0.1</v>
      </c>
      <c r="P9" s="23">
        <f>SUM(P5:P8)*O9</f>
        <v>1606.2</v>
      </c>
      <c r="S9" s="17">
        <v>0</v>
      </c>
      <c r="T9" s="23">
        <f>+($T$5+$T$6+$T$7+T8)*S9</f>
        <v>0</v>
      </c>
    </row>
    <row r="10" spans="3:21" x14ac:dyDescent="0.25">
      <c r="C10" t="s">
        <v>2</v>
      </c>
      <c r="G10" s="18">
        <v>0.01</v>
      </c>
      <c r="H10" s="23">
        <f>+($H$5+$H$6+$H$7+$H$8)*G10</f>
        <v>270.57</v>
      </c>
      <c r="J10" s="6"/>
      <c r="K10" s="18">
        <v>0.01</v>
      </c>
      <c r="L10" s="23">
        <f>+($L$5+$L$6+$L$7+L9)*K10</f>
        <v>343.67</v>
      </c>
      <c r="O10" s="18">
        <v>0.01</v>
      </c>
      <c r="P10" s="23">
        <f>SUM(P5:P9)*O10</f>
        <v>176.68200000000002</v>
      </c>
      <c r="S10" s="18">
        <v>0</v>
      </c>
      <c r="T10" s="23">
        <f>+($T$5+$T$6+$T$7+T9)*S10</f>
        <v>0</v>
      </c>
    </row>
    <row r="11" spans="3:21" x14ac:dyDescent="0.25">
      <c r="C11" t="s">
        <v>3</v>
      </c>
      <c r="G11" s="18">
        <v>0.12</v>
      </c>
      <c r="H11" s="23">
        <f>(+H5+H6+H7+H8+H9+H10+H13)*G11</f>
        <v>3666.4940699999997</v>
      </c>
      <c r="K11" s="18">
        <v>0.15</v>
      </c>
      <c r="L11" s="23">
        <f>(+L5+L10)*K11</f>
        <v>5206.6004999999996</v>
      </c>
      <c r="O11" s="18">
        <v>0.12</v>
      </c>
      <c r="P11" s="23">
        <f>(+P5+P9+P10+P13)*O11</f>
        <v>2178.4890600000003</v>
      </c>
      <c r="S11" s="18">
        <v>0</v>
      </c>
      <c r="T11" s="23">
        <f>(+T5+T10)*S11</f>
        <v>0</v>
      </c>
    </row>
    <row r="12" spans="3:21" x14ac:dyDescent="0.25">
      <c r="C12" t="s">
        <v>19</v>
      </c>
      <c r="G12" s="8">
        <v>4.4999999999999997E-3</v>
      </c>
      <c r="H12" s="23">
        <f>+($H$5+$H$6+$H$7+$H$8+$H$9+$H$11)*G12</f>
        <v>150.43137331499997</v>
      </c>
      <c r="K12" s="9">
        <v>4.4999999999999997E-3</v>
      </c>
      <c r="L12" s="23">
        <f>+($L$5+$L$6+$L$7+$L$8+L11)*K12</f>
        <v>178.08120224999999</v>
      </c>
      <c r="O12" s="9">
        <v>4.4999999999999997E-3</v>
      </c>
      <c r="P12" s="23">
        <f>+($P$5+$P$6+$P$7+$P$8+P11)*O12</f>
        <v>82.08220077</v>
      </c>
      <c r="S12" s="9">
        <v>0</v>
      </c>
      <c r="T12" s="23">
        <f>+($T$5+$T$6+$T$7+$T$8+T11)*S12</f>
        <v>0</v>
      </c>
    </row>
    <row r="13" spans="3:21" x14ac:dyDescent="0.25">
      <c r="C13" t="s">
        <v>33</v>
      </c>
      <c r="D13" s="27"/>
      <c r="G13" s="18"/>
      <c r="H13" s="22">
        <f>3.08*(H5/160)</f>
        <v>520.84725000000003</v>
      </c>
      <c r="L13" s="22">
        <f>3.08*(L5/160)</f>
        <v>661.56475</v>
      </c>
      <c r="P13" s="27">
        <f>3.08*(P5/160)</f>
        <v>309.19350000000003</v>
      </c>
      <c r="T13" s="27">
        <f>0*(T5/160)</f>
        <v>0</v>
      </c>
    </row>
    <row r="15" spans="3:21" x14ac:dyDescent="0.25">
      <c r="C15" s="10" t="s">
        <v>22</v>
      </c>
      <c r="D15" s="10"/>
      <c r="E15" s="10"/>
      <c r="F15" s="10"/>
      <c r="G15" s="10"/>
      <c r="H15" s="26">
        <f>SUM(H5:H11)</f>
        <v>33699.764069999997</v>
      </c>
      <c r="I15" s="11"/>
      <c r="J15" s="10"/>
      <c r="K15" s="10"/>
      <c r="L15" s="26">
        <f>SUM(L5:L12)</f>
        <v>40095.351702250002</v>
      </c>
      <c r="M15" s="10"/>
      <c r="N15" s="10"/>
      <c r="O15" s="10"/>
      <c r="P15" s="26">
        <f>SUM(P5:P12)</f>
        <v>20105.453260770002</v>
      </c>
      <c r="Q15" s="10"/>
      <c r="R15" s="10"/>
      <c r="S15" s="10"/>
      <c r="T15" s="26">
        <f>SUM(T5:T12)</f>
        <v>60000</v>
      </c>
      <c r="U15" s="10"/>
    </row>
    <row r="16" spans="3:21" x14ac:dyDescent="0.25">
      <c r="D16" s="12"/>
      <c r="E16" s="12"/>
      <c r="F16" s="12"/>
      <c r="L16" s="7"/>
      <c r="P16" s="23"/>
      <c r="T16" s="23"/>
    </row>
    <row r="17" spans="3:20" x14ac:dyDescent="0.25">
      <c r="C17" s="12" t="s">
        <v>7</v>
      </c>
    </row>
    <row r="18" spans="3:20" x14ac:dyDescent="0.25">
      <c r="C18" t="s">
        <v>4</v>
      </c>
      <c r="D18" s="23">
        <v>705.25</v>
      </c>
      <c r="E18" t="s">
        <v>29</v>
      </c>
      <c r="H18" s="23">
        <f>$D$18/3</f>
        <v>235.08333333333334</v>
      </c>
      <c r="L18" s="23">
        <f>$D$18/3</f>
        <v>235.08333333333334</v>
      </c>
      <c r="P18" s="23">
        <f>$D$18/3</f>
        <v>235.08333333333334</v>
      </c>
      <c r="T18" s="23">
        <f>$D$18/3</f>
        <v>235.08333333333334</v>
      </c>
    </row>
    <row r="19" spans="3:20" x14ac:dyDescent="0.25">
      <c r="C19" t="s">
        <v>14</v>
      </c>
      <c r="D19" s="23">
        <v>198</v>
      </c>
      <c r="E19" t="s">
        <v>30</v>
      </c>
      <c r="H19" s="23">
        <f>$D$19</f>
        <v>198</v>
      </c>
      <c r="L19" s="23">
        <f>$D$19</f>
        <v>198</v>
      </c>
      <c r="P19" s="23">
        <f>$D$19</f>
        <v>198</v>
      </c>
      <c r="T19" s="23">
        <f>$D$19</f>
        <v>198</v>
      </c>
    </row>
    <row r="20" spans="3:20" x14ac:dyDescent="0.25">
      <c r="C20" t="s">
        <v>8</v>
      </c>
      <c r="D20" s="23">
        <v>649</v>
      </c>
      <c r="E20" t="s">
        <v>31</v>
      </c>
      <c r="H20" s="23">
        <f>$D$20/12</f>
        <v>54.083333333333336</v>
      </c>
      <c r="L20" s="23">
        <f>$D$20/12</f>
        <v>54.083333333333336</v>
      </c>
      <c r="P20" s="23">
        <f>$D$20/12</f>
        <v>54.083333333333336</v>
      </c>
      <c r="T20" s="23">
        <f>$D$20/12</f>
        <v>54.083333333333336</v>
      </c>
    </row>
    <row r="21" spans="3:20" x14ac:dyDescent="0.25">
      <c r="C21" t="s">
        <v>5</v>
      </c>
      <c r="D21" s="23">
        <v>550</v>
      </c>
      <c r="E21" t="s">
        <v>29</v>
      </c>
      <c r="H21" s="23">
        <f>$D$21/3</f>
        <v>183.33333333333334</v>
      </c>
      <c r="L21" s="23">
        <f>$D$21/3</f>
        <v>183.33333333333334</v>
      </c>
      <c r="P21" s="23">
        <f>$D$21/3</f>
        <v>183.33333333333334</v>
      </c>
      <c r="T21" s="23">
        <f>$D$21/3</f>
        <v>183.33333333333334</v>
      </c>
    </row>
    <row r="22" spans="3:20" x14ac:dyDescent="0.25">
      <c r="C22" t="s">
        <v>9</v>
      </c>
      <c r="D22" s="23">
        <v>2</v>
      </c>
      <c r="E22" t="s">
        <v>30</v>
      </c>
      <c r="H22" s="23">
        <f>$D$22</f>
        <v>2</v>
      </c>
      <c r="L22" s="23">
        <f>$D$22</f>
        <v>2</v>
      </c>
      <c r="P22" s="23">
        <f>$D$22</f>
        <v>2</v>
      </c>
      <c r="T22" s="23">
        <f>$D$22</f>
        <v>2</v>
      </c>
    </row>
    <row r="23" spans="3:20" x14ac:dyDescent="0.25">
      <c r="C23" t="s">
        <v>6</v>
      </c>
      <c r="D23" s="23">
        <v>82</v>
      </c>
      <c r="E23" t="s">
        <v>29</v>
      </c>
      <c r="H23" s="23">
        <f>$D$23/3</f>
        <v>27.333333333333332</v>
      </c>
      <c r="L23" s="23">
        <f>$D$23/3</f>
        <v>27.333333333333332</v>
      </c>
      <c r="P23" s="23">
        <f>$D$23/3</f>
        <v>27.333333333333332</v>
      </c>
      <c r="T23" s="23">
        <f>$D$23/3</f>
        <v>27.333333333333332</v>
      </c>
    </row>
    <row r="24" spans="3:20" x14ac:dyDescent="0.25">
      <c r="C24" t="s">
        <v>10</v>
      </c>
      <c r="D24" s="23">
        <v>5</v>
      </c>
      <c r="E24" t="s">
        <v>29</v>
      </c>
      <c r="H24" s="23">
        <f>$D$24/3</f>
        <v>1.6666666666666667</v>
      </c>
      <c r="L24" s="23">
        <f>$D$24/3</f>
        <v>1.6666666666666667</v>
      </c>
      <c r="P24" s="23">
        <f>$D$24/3</f>
        <v>1.6666666666666667</v>
      </c>
      <c r="T24" s="23">
        <f>$D$24/3</f>
        <v>1.6666666666666667</v>
      </c>
    </row>
    <row r="25" spans="3:20" x14ac:dyDescent="0.25">
      <c r="H25" s="23"/>
      <c r="L25" s="23"/>
      <c r="P25" s="23"/>
      <c r="T25" s="23"/>
    </row>
    <row r="26" spans="3:20" x14ac:dyDescent="0.25">
      <c r="C26" t="s">
        <v>24</v>
      </c>
      <c r="D26" s="8"/>
      <c r="H26" s="23">
        <f>+(H15+H19+99+((+H5+H6+H7+H8+H9+H10)*2.5%))*4.12%</f>
        <v>1431.6009477839998</v>
      </c>
      <c r="L26" s="23">
        <f>+(L15+L19+99+((+L5+L10)*4%))*4.12%</f>
        <v>1721.3680742927002</v>
      </c>
      <c r="P26" s="23">
        <f>+(P15+P19+99+((+P5+P10)*4%))*4.12%</f>
        <v>867.34242227972402</v>
      </c>
      <c r="T26" s="23">
        <f>+(T15+T19+99+((+T5+T10)*4%))*4.12%</f>
        <v>2583.1163999999999</v>
      </c>
    </row>
    <row r="27" spans="3:20" x14ac:dyDescent="0.25">
      <c r="H27" s="23"/>
      <c r="L27" s="23"/>
      <c r="P27" s="23"/>
      <c r="T27" s="23"/>
    </row>
    <row r="28" spans="3:20" ht="15.75" thickBot="1" x14ac:dyDescent="0.3">
      <c r="C28" t="s">
        <v>13</v>
      </c>
      <c r="H28" s="24">
        <f>SUM(H15:H27)</f>
        <v>35832.865017784003</v>
      </c>
      <c r="I28" s="13"/>
      <c r="L28" s="24">
        <f>SUM(L15:L27)</f>
        <v>42518.219776542712</v>
      </c>
      <c r="P28" s="24">
        <f>SUM(P15:P27)</f>
        <v>21674.295683049724</v>
      </c>
      <c r="T28" s="24">
        <f>SUM(T15:T27)</f>
        <v>63284.616400000006</v>
      </c>
    </row>
    <row r="31" spans="3:20" ht="36.75" x14ac:dyDescent="0.25">
      <c r="C31" s="14" t="s">
        <v>20</v>
      </c>
    </row>
    <row r="32" spans="3:20" x14ac:dyDescent="0.25">
      <c r="C32" s="15"/>
    </row>
    <row r="33" spans="3:3" ht="24.75" x14ac:dyDescent="0.25">
      <c r="C33" s="14" t="s">
        <v>32</v>
      </c>
    </row>
    <row r="34" spans="3:3" x14ac:dyDescent="0.25">
      <c r="C34" s="14"/>
    </row>
    <row r="35" spans="3:3" x14ac:dyDescent="0.25">
      <c r="C35" s="15" t="s">
        <v>23</v>
      </c>
    </row>
    <row r="36" spans="3:3" x14ac:dyDescent="0.25">
      <c r="C36" s="15"/>
    </row>
    <row r="37" spans="3:3" ht="36.75" x14ac:dyDescent="0.25">
      <c r="C37" s="14" t="s">
        <v>21</v>
      </c>
    </row>
  </sheetData>
  <mergeCells count="4">
    <mergeCell ref="G3:I3"/>
    <mergeCell ref="K3:M3"/>
    <mergeCell ref="O3:Q3"/>
    <mergeCell ref="S3:U3"/>
  </mergeCells>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1b1635d-5899-41dc-a100-5f3138e9988d">
      <Terms xmlns="http://schemas.microsoft.com/office/infopath/2007/PartnerControls"/>
    </lcf76f155ced4ddcb4097134ff3c332f>
    <TaxCatchAll xmlns="7d1e56f2-838a-4ac9-8b9d-50dc38ee425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A6A54ACDA32EFD4BA06FAA3D3D961C97" ma:contentTypeVersion="19" ma:contentTypeDescription="Opret et nyt dokument." ma:contentTypeScope="" ma:versionID="df8cf5a0f468ad54a0f9c2c88b9a986e">
  <xsd:schema xmlns:xsd="http://www.w3.org/2001/XMLSchema" xmlns:xs="http://www.w3.org/2001/XMLSchema" xmlns:p="http://schemas.microsoft.com/office/2006/metadata/properties" xmlns:ns2="e1b1635d-5899-41dc-a100-5f3138e9988d" xmlns:ns3="7d1e56f2-838a-4ac9-8b9d-50dc38ee4252" targetNamespace="http://schemas.microsoft.com/office/2006/metadata/properties" ma:root="true" ma:fieldsID="b91a4a815115d9d402cb32287c1bb373" ns2:_="" ns3:_="">
    <xsd:import namespace="e1b1635d-5899-41dc-a100-5f3138e9988d"/>
    <xsd:import namespace="7d1e56f2-838a-4ac9-8b9d-50dc38ee425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AutoKeyPoints" minOccurs="0"/>
                <xsd:element ref="ns2:MediaServiceKeyPoints"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b1635d-5899-41dc-a100-5f3138e998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ledmærker" ma:readOnly="false" ma:fieldId="{5cf76f15-5ced-4ddc-b409-7134ff3c332f}" ma:taxonomyMulti="true" ma:sspId="ead27131-627b-4382-95d0-140127fb8b9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d1e56f2-838a-4ac9-8b9d-50dc38ee4252" elementFormDefault="qualified">
    <xsd:import namespace="http://schemas.microsoft.com/office/2006/documentManagement/types"/>
    <xsd:import namespace="http://schemas.microsoft.com/office/infopath/2007/PartnerControls"/>
    <xsd:element name="SharedWithUsers" ma:index="17"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lt med detaljer" ma:internalName="SharedWithDetails" ma:readOnly="true">
      <xsd:simpleType>
        <xsd:restriction base="dms:Note">
          <xsd:maxLength value="255"/>
        </xsd:restriction>
      </xsd:simpleType>
    </xsd:element>
    <xsd:element name="TaxCatchAll" ma:index="23" nillable="true" ma:displayName="Taxonomy Catch All Column" ma:hidden="true" ma:list="{9f6ba2c3-ea94-42a7-b099-332bc087c16c}" ma:internalName="TaxCatchAll" ma:showField="CatchAllData" ma:web="7d1e56f2-838a-4ac9-8b9d-50dc38ee425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64D7181-CFFA-4AE9-8BB9-3F0D9C3DF88C}">
  <ds:schemaRefs>
    <ds:schemaRef ds:uri="http://schemas.microsoft.com/office/2006/metadata/properties"/>
    <ds:schemaRef ds:uri="http://schemas.microsoft.com/office/infopath/2007/PartnerControls"/>
    <ds:schemaRef ds:uri="e1b1635d-5899-41dc-a100-5f3138e9988d"/>
    <ds:schemaRef ds:uri="7d1e56f2-838a-4ac9-8b9d-50dc38ee4252"/>
  </ds:schemaRefs>
</ds:datastoreItem>
</file>

<file path=customXml/itemProps2.xml><?xml version="1.0" encoding="utf-8"?>
<ds:datastoreItem xmlns:ds="http://schemas.openxmlformats.org/officeDocument/2006/customXml" ds:itemID="{350B9D55-69FF-452C-814D-903DCC8F7270}">
  <ds:schemaRefs>
    <ds:schemaRef ds:uri="http://schemas.microsoft.com/sharepoint/v3/contenttype/forms"/>
  </ds:schemaRefs>
</ds:datastoreItem>
</file>

<file path=customXml/itemProps3.xml><?xml version="1.0" encoding="utf-8"?>
<ds:datastoreItem xmlns:ds="http://schemas.openxmlformats.org/officeDocument/2006/customXml" ds:itemID="{F4DC3E07-5912-493E-B6B7-81322C43CB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b1635d-5899-41dc-a100-5f3138e9988d"/>
    <ds:schemaRef ds:uri="7d1e56f2-838a-4ac9-8b9d-50dc38ee42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Ark1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Juhl Larsen</dc:creator>
  <cp:lastModifiedBy>Julie Gerlach Kristensen</cp:lastModifiedBy>
  <dcterms:created xsi:type="dcterms:W3CDTF">2025-05-22T11:20:21Z</dcterms:created>
  <dcterms:modified xsi:type="dcterms:W3CDTF">2026-03-04T11:05:55Z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0x010100A6A54ACDA32EFD4BA06FAA3D3D961C97</vt:lpwstr>
  </property>
</Properties>
</file>